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<sst xmlns="http://schemas.openxmlformats.org/spreadsheetml/2006/main" count="226" uniqueCount="75">
  <si>
    <t>Your Input Values</t>
  </si>
  <si>
    <t xml:space="preserve">Electric Bill Version 1.0 </t>
  </si>
  <si>
    <t>Your older Input Values</t>
  </si>
  <si>
    <t>use if Bill has been split</t>
  </si>
  <si>
    <t>by Arto Heino 2011</t>
  </si>
  <si>
    <t>Results</t>
  </si>
  <si>
    <t>Final Costs</t>
  </si>
  <si>
    <t>Input values from your last bill</t>
  </si>
  <si>
    <t>Usage</t>
  </si>
  <si>
    <t>Consumption All meters</t>
  </si>
  <si>
    <t>KWH</t>
  </si>
  <si>
    <t>Off Peak Meter</t>
  </si>
  <si>
    <t>Old Price</t>
  </si>
  <si>
    <t xml:space="preserve">Price per KWH </t>
  </si>
  <si>
    <t>$</t>
  </si>
  <si>
    <t xml:space="preserve">System Access charge </t>
  </si>
  <si>
    <t xml:space="preserve">Number of days </t>
  </si>
  <si>
    <t xml:space="preserve">Off Peak Consumption </t>
  </si>
  <si>
    <t>Access price per day</t>
  </si>
  <si>
    <t xml:space="preserve">Off Peak Access </t>
  </si>
  <si>
    <t xml:space="preserve">Off Peak Access price per day </t>
  </si>
  <si>
    <t>With Inclining Block Tariffs</t>
  </si>
  <si>
    <t>Above Tariffs Consumption charge</t>
  </si>
  <si>
    <t>New Price</t>
  </si>
  <si>
    <t>Price per KWH</t>
  </si>
  <si>
    <t>Sub Total</t>
  </si>
  <si>
    <t xml:space="preserve">Access price per day </t>
  </si>
  <si>
    <t xml:space="preserve">Gst </t>
  </si>
  <si>
    <t>The Total should match your bill</t>
  </si>
  <si>
    <t xml:space="preserve">Total of Old Bill </t>
  </si>
  <si>
    <t>Old period</t>
  </si>
  <si>
    <t xml:space="preserve">Main usage </t>
  </si>
  <si>
    <t>Off Peak usage KWH</t>
  </si>
  <si>
    <t xml:space="preserve">Tariff </t>
  </si>
  <si>
    <t>Average daily consump</t>
  </si>
  <si>
    <t>Daily threshold for first block</t>
  </si>
  <si>
    <t xml:space="preserve">Price for first block </t>
  </si>
  <si>
    <t xml:space="preserve">Price for second block </t>
  </si>
  <si>
    <t>Price for KWH $</t>
  </si>
  <si>
    <t>Numb of days in Billing period</t>
  </si>
  <si>
    <t xml:space="preserve">Consumption Charge(below Tar) </t>
  </si>
  <si>
    <t xml:space="preserve">Consumption Charge(above Tar) </t>
  </si>
  <si>
    <t>Consumption Charge $</t>
  </si>
  <si>
    <t>New period</t>
  </si>
  <si>
    <t>Main usage KWH</t>
  </si>
  <si>
    <t>Tariff KWH</t>
  </si>
  <si>
    <t xml:space="preserve">Average daily consumption </t>
  </si>
  <si>
    <t>Price for first block</t>
  </si>
  <si>
    <t>Price for second block</t>
  </si>
  <si>
    <t>Price for KWH</t>
  </si>
  <si>
    <t>Consumption Charge(if below Tar)</t>
  </si>
  <si>
    <t>Consumption Charge(if above Tar)</t>
  </si>
  <si>
    <t>Consumption Charge</t>
  </si>
  <si>
    <t>Input values from your meters</t>
  </si>
  <si>
    <r>
      <t>1</t>
    </r>
    <r>
      <rPr>
        <b/>
        <vertAlign val="superscript"/>
        <sz val="12"/>
        <rFont val="Arial"/>
        <family val="2"/>
      </rPr>
      <t>st</t>
    </r>
    <r>
      <rPr>
        <b/>
        <sz val="12"/>
        <rFont val="Arial"/>
        <family val="2"/>
      </rPr>
      <t xml:space="preserve"> Reading</t>
    </r>
  </si>
  <si>
    <t>Main Meter</t>
  </si>
  <si>
    <t>A</t>
  </si>
  <si>
    <t>Secondary Meter</t>
  </si>
  <si>
    <r>
      <t>2</t>
    </r>
    <r>
      <rPr>
        <b/>
        <vertAlign val="superscript"/>
        <sz val="12"/>
        <rFont val="Arial"/>
        <family val="2"/>
      </rPr>
      <t>nd</t>
    </r>
    <r>
      <rPr>
        <b/>
        <sz val="12"/>
        <rFont val="Arial"/>
        <family val="2"/>
      </rPr>
      <t xml:space="preserve"> Reading</t>
    </r>
  </si>
  <si>
    <t>B</t>
  </si>
  <si>
    <t>Day Count</t>
  </si>
  <si>
    <t>Number of Days between readings</t>
  </si>
  <si>
    <t>All meters</t>
  </si>
  <si>
    <t>Test period</t>
  </si>
  <si>
    <t>A to B</t>
  </si>
  <si>
    <t>Numb of days in period</t>
  </si>
  <si>
    <t>Projection</t>
  </si>
  <si>
    <t>for Test</t>
  </si>
  <si>
    <t>The Total should be what you used From A to B</t>
  </si>
  <si>
    <t xml:space="preserve">Total Bill </t>
  </si>
  <si>
    <t>This should give you a estimate of your usage cost.</t>
  </si>
  <si>
    <t>Same as last bill day count</t>
  </si>
  <si>
    <t>Next Bill</t>
  </si>
  <si>
    <t>The Total will be an estimate on your next bill</t>
  </si>
  <si>
    <t>This should give you a estimate of your next bill.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</si>
</sst>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6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ill="1" applyAlignment="1">
      <alignment/>
    </xf>
    <xf numFmtId="164" fontId="1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3" borderId="4" xfId="0" applyFill="1" applyBorder="1" applyAlignment="1">
      <alignment/>
    </xf>
    <xf numFmtId="164" fontId="1" fillId="2" borderId="5" xfId="0" applyFont="1" applyFill="1" applyBorder="1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6" xfId="0" applyFill="1" applyBorder="1" applyAlignment="1">
      <alignment/>
    </xf>
    <xf numFmtId="164" fontId="0" fillId="4" borderId="4" xfId="0" applyFill="1" applyBorder="1" applyAlignment="1">
      <alignment/>
    </xf>
    <xf numFmtId="164" fontId="0" fillId="2" borderId="0" xfId="0" applyFont="1" applyFill="1" applyAlignment="1">
      <alignment horizontal="center"/>
    </xf>
    <xf numFmtId="164" fontId="0" fillId="5" borderId="4" xfId="0" applyFill="1" applyBorder="1" applyAlignment="1">
      <alignment/>
    </xf>
    <xf numFmtId="164" fontId="1" fillId="2" borderId="7" xfId="0" applyFont="1" applyFill="1" applyBorder="1" applyAlignment="1">
      <alignment/>
    </xf>
    <xf numFmtId="164" fontId="0" fillId="2" borderId="8" xfId="0" applyFont="1" applyFill="1" applyBorder="1" applyAlignment="1">
      <alignment horizontal="center"/>
    </xf>
    <xf numFmtId="164" fontId="0" fillId="2" borderId="8" xfId="0" applyFill="1" applyBorder="1" applyAlignment="1">
      <alignment/>
    </xf>
    <xf numFmtId="164" fontId="0" fillId="2" borderId="9" xfId="0" applyFill="1" applyBorder="1" applyAlignment="1">
      <alignment/>
    </xf>
    <xf numFmtId="164" fontId="0" fillId="6" borderId="4" xfId="0" applyFill="1" applyBorder="1" applyAlignment="1">
      <alignment/>
    </xf>
    <xf numFmtId="164" fontId="2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7" borderId="10" xfId="0" applyFill="1" applyBorder="1" applyAlignment="1">
      <alignment/>
    </xf>
    <xf numFmtId="164" fontId="0" fillId="7" borderId="11" xfId="0" applyFill="1" applyBorder="1" applyAlignment="1">
      <alignment/>
    </xf>
    <xf numFmtId="164" fontId="0" fillId="7" borderId="12" xfId="0" applyFill="1" applyBorder="1" applyAlignment="1">
      <alignment/>
    </xf>
    <xf numFmtId="164" fontId="2" fillId="3" borderId="4" xfId="0" applyFont="1" applyFill="1" applyBorder="1" applyAlignment="1">
      <alignment/>
    </xf>
    <xf numFmtId="164" fontId="0" fillId="7" borderId="13" xfId="0" applyFill="1" applyBorder="1" applyAlignment="1">
      <alignment/>
    </xf>
    <xf numFmtId="164" fontId="0" fillId="0" borderId="14" xfId="0" applyBorder="1" applyAlignment="1">
      <alignment/>
    </xf>
    <xf numFmtId="164" fontId="1" fillId="0" borderId="15" xfId="0" applyFont="1" applyBorder="1" applyAlignment="1">
      <alignment/>
    </xf>
    <xf numFmtId="164" fontId="0" fillId="0" borderId="15" xfId="0" applyBorder="1" applyAlignment="1">
      <alignment/>
    </xf>
    <xf numFmtId="164" fontId="0" fillId="0" borderId="15" xfId="0" applyFill="1" applyBorder="1" applyAlignment="1">
      <alignment/>
    </xf>
    <xf numFmtId="164" fontId="0" fillId="0" borderId="16" xfId="0" applyBorder="1" applyAlignment="1">
      <alignment/>
    </xf>
    <xf numFmtId="164" fontId="0" fillId="7" borderId="17" xfId="0" applyFill="1" applyBorder="1" applyAlignment="1">
      <alignment/>
    </xf>
    <xf numFmtId="164" fontId="0" fillId="0" borderId="18" xfId="0" applyBorder="1" applyAlignment="1">
      <alignment/>
    </xf>
    <xf numFmtId="164" fontId="1" fillId="3" borderId="4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1" fillId="0" borderId="21" xfId="0" applyFont="1" applyBorder="1" applyAlignment="1">
      <alignment/>
    </xf>
    <xf numFmtId="164" fontId="0" fillId="0" borderId="21" xfId="0" applyBorder="1" applyAlignment="1">
      <alignment/>
    </xf>
    <xf numFmtId="164" fontId="0" fillId="0" borderId="21" xfId="0" applyFill="1" applyBorder="1" applyAlignment="1">
      <alignment/>
    </xf>
    <xf numFmtId="164" fontId="0" fillId="0" borderId="22" xfId="0" applyBorder="1" applyAlignment="1">
      <alignment/>
    </xf>
    <xf numFmtId="164" fontId="0" fillId="7" borderId="0" xfId="0" applyFill="1" applyAlignment="1">
      <alignment/>
    </xf>
    <xf numFmtId="164" fontId="1" fillId="7" borderId="0" xfId="0" applyFont="1" applyFill="1" applyAlignment="1">
      <alignment/>
    </xf>
    <xf numFmtId="164" fontId="0" fillId="2" borderId="14" xfId="0" applyFill="1" applyBorder="1" applyAlignment="1">
      <alignment/>
    </xf>
    <xf numFmtId="164" fontId="0" fillId="2" borderId="15" xfId="0" applyFill="1" applyBorder="1" applyAlignment="1">
      <alignment/>
    </xf>
    <xf numFmtId="164" fontId="0" fillId="2" borderId="16" xfId="0" applyFill="1" applyBorder="1" applyAlignment="1">
      <alignment/>
    </xf>
    <xf numFmtId="165" fontId="0" fillId="4" borderId="4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2" borderId="18" xfId="0" applyFill="1" applyBorder="1" applyAlignment="1">
      <alignment/>
    </xf>
    <xf numFmtId="164" fontId="0" fillId="2" borderId="19" xfId="0" applyFill="1" applyBorder="1" applyAlignment="1">
      <alignment/>
    </xf>
    <xf numFmtId="165" fontId="0" fillId="3" borderId="4" xfId="0" applyNumberFormat="1" applyFill="1" applyBorder="1" applyAlignment="1">
      <alignment/>
    </xf>
    <xf numFmtId="164" fontId="2" fillId="2" borderId="4" xfId="0" applyFont="1" applyFill="1" applyBorder="1" applyAlignment="1">
      <alignment/>
    </xf>
    <xf numFmtId="164" fontId="1" fillId="2" borderId="0" xfId="0" applyFont="1" applyFill="1" applyAlignment="1">
      <alignment/>
    </xf>
    <xf numFmtId="164" fontId="1" fillId="8" borderId="4" xfId="0" applyFont="1" applyFill="1" applyBorder="1" applyAlignment="1">
      <alignment/>
    </xf>
    <xf numFmtId="165" fontId="0" fillId="0" borderId="21" xfId="0" applyNumberFormat="1" applyFill="1" applyBorder="1" applyAlignment="1">
      <alignment/>
    </xf>
    <xf numFmtId="164" fontId="0" fillId="2" borderId="20" xfId="0" applyFill="1" applyBorder="1" applyAlignment="1">
      <alignment/>
    </xf>
    <xf numFmtId="164" fontId="0" fillId="2" borderId="21" xfId="0" applyFill="1" applyBorder="1" applyAlignment="1">
      <alignment/>
    </xf>
    <xf numFmtId="164" fontId="1" fillId="2" borderId="21" xfId="0" applyFont="1" applyFill="1" applyBorder="1" applyAlignment="1">
      <alignment/>
    </xf>
    <xf numFmtId="164" fontId="0" fillId="2" borderId="22" xfId="0" applyFill="1" applyBorder="1" applyAlignment="1">
      <alignment/>
    </xf>
    <xf numFmtId="164" fontId="3" fillId="0" borderId="15" xfId="0" applyFont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8" xfId="0" applyFill="1" applyBorder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9" borderId="4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19" xfId="0" applyFill="1" applyBorder="1" applyAlignment="1">
      <alignment/>
    </xf>
    <xf numFmtId="164" fontId="0" fillId="9" borderId="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9" borderId="4" xfId="0" applyFill="1" applyBorder="1" applyAlignment="1">
      <alignment/>
    </xf>
    <xf numFmtId="164" fontId="4" fillId="7" borderId="0" xfId="0" applyFont="1" applyFill="1" applyAlignment="1">
      <alignment/>
    </xf>
    <xf numFmtId="164" fontId="4" fillId="0" borderId="0" xfId="0" applyFont="1" applyAlignment="1">
      <alignment/>
    </xf>
    <xf numFmtId="164" fontId="0" fillId="7" borderId="23" xfId="0" applyFill="1" applyBorder="1" applyAlignment="1">
      <alignment/>
    </xf>
    <xf numFmtId="164" fontId="0" fillId="7" borderId="24" xfId="0" applyFill="1" applyBorder="1" applyAlignment="1">
      <alignment/>
    </xf>
    <xf numFmtId="164" fontId="1" fillId="7" borderId="24" xfId="0" applyFont="1" applyFill="1" applyBorder="1" applyAlignment="1">
      <alignment/>
    </xf>
    <xf numFmtId="164" fontId="0" fillId="7" borderId="25" xfId="0" applyFill="1" applyBorder="1" applyAlignment="1">
      <alignment/>
    </xf>
    <xf numFmtId="164" fontId="0" fillId="10" borderId="10" xfId="0" applyFill="1" applyBorder="1" applyAlignment="1">
      <alignment/>
    </xf>
    <xf numFmtId="164" fontId="0" fillId="10" borderId="11" xfId="0" applyFill="1" applyBorder="1" applyAlignment="1">
      <alignment/>
    </xf>
    <xf numFmtId="164" fontId="1" fillId="10" borderId="11" xfId="0" applyFont="1" applyFill="1" applyBorder="1" applyAlignment="1">
      <alignment/>
    </xf>
    <xf numFmtId="164" fontId="0" fillId="10" borderId="12" xfId="0" applyFill="1" applyBorder="1" applyAlignment="1">
      <alignment/>
    </xf>
    <xf numFmtId="164" fontId="0" fillId="10" borderId="13" xfId="0" applyFill="1" applyBorder="1" applyAlignment="1">
      <alignment/>
    </xf>
    <xf numFmtId="164" fontId="0" fillId="10" borderId="17" xfId="0" applyFill="1" applyBorder="1" applyAlignment="1">
      <alignment/>
    </xf>
    <xf numFmtId="164" fontId="1" fillId="0" borderId="0" xfId="0" applyFont="1" applyAlignment="1">
      <alignment horizontal="center"/>
    </xf>
    <xf numFmtId="164" fontId="0" fillId="10" borderId="0" xfId="0" applyFill="1" applyAlignment="1">
      <alignment/>
    </xf>
    <xf numFmtId="164" fontId="1" fillId="10" borderId="0" xfId="0" applyFont="1" applyFill="1" applyAlignment="1">
      <alignment/>
    </xf>
    <xf numFmtId="164" fontId="4" fillId="0" borderId="21" xfId="0" applyFont="1" applyBorder="1" applyAlignment="1">
      <alignment/>
    </xf>
    <xf numFmtId="164" fontId="4" fillId="10" borderId="0" xfId="0" applyFont="1" applyFill="1" applyAlignment="1">
      <alignment/>
    </xf>
    <xf numFmtId="164" fontId="4" fillId="0" borderId="15" xfId="0" applyFont="1" applyBorder="1" applyAlignment="1">
      <alignment/>
    </xf>
    <xf numFmtId="164" fontId="1" fillId="9" borderId="4" xfId="0" applyFont="1" applyFill="1" applyBorder="1" applyAlignment="1">
      <alignment/>
    </xf>
    <xf numFmtId="165" fontId="0" fillId="5" borderId="4" xfId="0" applyNumberFormat="1" applyFill="1" applyBorder="1" applyAlignment="1">
      <alignment/>
    </xf>
    <xf numFmtId="164" fontId="1" fillId="2" borderId="15" xfId="0" applyFont="1" applyFill="1" applyBorder="1" applyAlignment="1">
      <alignment/>
    </xf>
    <xf numFmtId="164" fontId="1" fillId="2" borderId="0" xfId="0" applyFont="1" applyFill="1" applyAlignment="1">
      <alignment horizontal="center"/>
    </xf>
    <xf numFmtId="164" fontId="0" fillId="2" borderId="0" xfId="0" applyFill="1" applyBorder="1" applyAlignment="1">
      <alignment/>
    </xf>
    <xf numFmtId="164" fontId="1" fillId="2" borderId="0" xfId="0" applyFont="1" applyFill="1" applyBorder="1" applyAlignment="1">
      <alignment/>
    </xf>
    <xf numFmtId="164" fontId="3" fillId="2" borderId="0" xfId="0" applyFont="1" applyFill="1" applyAlignment="1">
      <alignment/>
    </xf>
    <xf numFmtId="164" fontId="0" fillId="10" borderId="23" xfId="0" applyFill="1" applyBorder="1" applyAlignment="1">
      <alignment/>
    </xf>
    <xf numFmtId="164" fontId="0" fillId="10" borderId="24" xfId="0" applyFill="1" applyBorder="1" applyAlignment="1">
      <alignment/>
    </xf>
    <xf numFmtId="164" fontId="1" fillId="10" borderId="24" xfId="0" applyFont="1" applyFill="1" applyBorder="1" applyAlignment="1">
      <alignment/>
    </xf>
    <xf numFmtId="164" fontId="0" fillId="10" borderId="2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D320"/>
      <rgbColor rgb="00EB613D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24"/>
  <sheetViews>
    <sheetView tabSelected="1" zoomScale="75" zoomScaleNormal="75" workbookViewId="0" topLeftCell="A81">
      <selection activeCell="P125" sqref="A51:P125"/>
    </sheetView>
  </sheetViews>
  <sheetFormatPr defaultColWidth="12.57421875" defaultRowHeight="12.75"/>
  <cols>
    <col min="1" max="1" width="65.57421875" style="0" customWidth="1"/>
    <col min="2" max="3" width="5.00390625" style="0" customWidth="1"/>
    <col min="4" max="4" width="6.140625" style="0" customWidth="1"/>
    <col min="5" max="5" width="14.00390625" style="1" customWidth="1"/>
    <col min="6" max="6" width="29.57421875" style="0" customWidth="1"/>
    <col min="7" max="7" width="5.28125" style="0" customWidth="1"/>
    <col min="8" max="8" width="11.57421875" style="0" customWidth="1"/>
    <col min="9" max="9" width="2.421875" style="2" customWidth="1"/>
    <col min="10" max="10" width="4.421875" style="0" customWidth="1"/>
    <col min="11" max="11" width="31.28125" style="0" customWidth="1"/>
    <col min="12" max="12" width="5.00390625" style="0" customWidth="1"/>
    <col min="13" max="13" width="11.57421875" style="0" customWidth="1"/>
    <col min="14" max="14" width="5.57421875" style="0" customWidth="1"/>
    <col min="15" max="15" width="4.57421875" style="0" customWidth="1"/>
    <col min="16" max="16" width="5.8515625" style="0" customWidth="1"/>
    <col min="17" max="16384" width="11.57421875" style="0" customWidth="1"/>
  </cols>
  <sheetData>
    <row r="2" spans="5:11" ht="15">
      <c r="E2" s="3"/>
      <c r="F2" s="4"/>
      <c r="G2" s="4"/>
      <c r="H2" s="5"/>
      <c r="J2" s="6"/>
      <c r="K2" t="s">
        <v>0</v>
      </c>
    </row>
    <row r="3" spans="5:12" ht="17.25">
      <c r="E3" s="7"/>
      <c r="F3" s="8" t="s">
        <v>1</v>
      </c>
      <c r="G3" s="9"/>
      <c r="H3" s="10"/>
      <c r="J3" s="11"/>
      <c r="K3" t="s">
        <v>2</v>
      </c>
      <c r="L3" t="s">
        <v>3</v>
      </c>
    </row>
    <row r="4" spans="5:11" ht="15">
      <c r="E4" s="7"/>
      <c r="F4" s="12" t="s">
        <v>4</v>
      </c>
      <c r="G4" s="9"/>
      <c r="H4" s="10"/>
      <c r="J4" s="13"/>
      <c r="K4" t="s">
        <v>5</v>
      </c>
    </row>
    <row r="5" spans="5:11" ht="15">
      <c r="E5" s="14"/>
      <c r="F5" s="15"/>
      <c r="G5" s="16"/>
      <c r="H5" s="17"/>
      <c r="J5" s="18"/>
      <c r="K5" t="s">
        <v>6</v>
      </c>
    </row>
    <row r="6" ht="17.25">
      <c r="F6" s="19"/>
    </row>
    <row r="7" spans="6:10" ht="17.25">
      <c r="F7" s="19"/>
      <c r="J7" s="20"/>
    </row>
    <row r="8" spans="3:15" ht="20.25" customHeight="1"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</row>
    <row r="9" spans="1:15" ht="17.25">
      <c r="A9" s="24" t="s">
        <v>7</v>
      </c>
      <c r="C9" s="25"/>
      <c r="D9" s="26"/>
      <c r="E9" s="27"/>
      <c r="F9" s="28"/>
      <c r="G9" s="28"/>
      <c r="H9" s="28"/>
      <c r="I9" s="29"/>
      <c r="J9" s="28"/>
      <c r="K9" s="28"/>
      <c r="L9" s="28"/>
      <c r="M9" s="28"/>
      <c r="N9" s="30"/>
      <c r="O9" s="31"/>
    </row>
    <row r="10" spans="3:15" ht="15">
      <c r="C10" s="25"/>
      <c r="D10" s="32"/>
      <c r="E10" s="1" t="s">
        <v>8</v>
      </c>
      <c r="F10" t="s">
        <v>9</v>
      </c>
      <c r="G10" t="s">
        <v>10</v>
      </c>
      <c r="H10" s="33">
        <v>1559</v>
      </c>
      <c r="I10" s="34"/>
      <c r="K10" t="s">
        <v>11</v>
      </c>
      <c r="L10" t="s">
        <v>10</v>
      </c>
      <c r="M10" s="33">
        <v>258</v>
      </c>
      <c r="N10" s="35"/>
      <c r="O10" s="31"/>
    </row>
    <row r="11" spans="3:15" ht="15">
      <c r="C11" s="25"/>
      <c r="D11" s="36"/>
      <c r="E11" s="37"/>
      <c r="F11" s="38"/>
      <c r="G11" s="38"/>
      <c r="H11" s="39"/>
      <c r="I11" s="39"/>
      <c r="J11" s="39"/>
      <c r="K11" s="39"/>
      <c r="L11" s="39"/>
      <c r="M11" s="39"/>
      <c r="N11" s="40"/>
      <c r="O11" s="31"/>
    </row>
    <row r="12" spans="3:15" ht="15">
      <c r="C12" s="25"/>
      <c r="D12" s="41"/>
      <c r="E12" s="42"/>
      <c r="F12" s="41"/>
      <c r="G12" s="41"/>
      <c r="H12" s="41"/>
      <c r="I12" s="41"/>
      <c r="J12" s="41"/>
      <c r="K12" s="41"/>
      <c r="L12" s="41"/>
      <c r="M12" s="41"/>
      <c r="N12" s="41"/>
      <c r="O12" s="31"/>
    </row>
    <row r="13" spans="3:15" ht="15">
      <c r="C13" s="25"/>
      <c r="D13" s="26"/>
      <c r="E13" s="27"/>
      <c r="F13" s="28"/>
      <c r="G13" s="28"/>
      <c r="H13" s="28"/>
      <c r="I13" s="29"/>
      <c r="J13" s="43"/>
      <c r="K13" s="44"/>
      <c r="L13" s="44"/>
      <c r="M13" s="44"/>
      <c r="N13" s="45"/>
      <c r="O13" s="31"/>
    </row>
    <row r="14" spans="3:15" ht="15">
      <c r="C14" s="25"/>
      <c r="D14" s="32"/>
      <c r="E14" s="1" t="s">
        <v>12</v>
      </c>
      <c r="F14" t="s">
        <v>13</v>
      </c>
      <c r="G14" t="s">
        <v>14</v>
      </c>
      <c r="H14" s="46">
        <v>0.1893</v>
      </c>
      <c r="I14" s="47"/>
      <c r="J14" s="48"/>
      <c r="K14" s="9" t="s">
        <v>15</v>
      </c>
      <c r="L14" s="9" t="s">
        <v>14</v>
      </c>
      <c r="M14" s="13">
        <f>(H16*H15)+(H21*H20)</f>
        <v>52.52</v>
      </c>
      <c r="N14" s="49"/>
      <c r="O14" s="31"/>
    </row>
    <row r="15" spans="3:15" ht="15">
      <c r="C15" s="25"/>
      <c r="D15" s="32"/>
      <c r="F15" t="s">
        <v>16</v>
      </c>
      <c r="H15" s="11">
        <v>0</v>
      </c>
      <c r="I15" s="20"/>
      <c r="J15" s="48"/>
      <c r="K15" s="9" t="s">
        <v>17</v>
      </c>
      <c r="L15" s="9" t="s">
        <v>14</v>
      </c>
      <c r="M15" s="13">
        <f>M48+M35</f>
        <v>16.2798</v>
      </c>
      <c r="N15" s="49"/>
      <c r="O15" s="31"/>
    </row>
    <row r="16" spans="3:15" ht="15">
      <c r="C16" s="25"/>
      <c r="D16" s="32"/>
      <c r="F16" t="s">
        <v>18</v>
      </c>
      <c r="G16" t="s">
        <v>14</v>
      </c>
      <c r="H16" s="46">
        <v>0.52</v>
      </c>
      <c r="I16" s="47"/>
      <c r="J16" s="48"/>
      <c r="K16" s="9" t="s">
        <v>19</v>
      </c>
      <c r="L16" s="9" t="s">
        <v>14</v>
      </c>
      <c r="M16" s="13">
        <f>(H17*H15)+(H22*H20)</f>
        <v>4.04</v>
      </c>
      <c r="N16" s="49"/>
      <c r="O16" s="31"/>
    </row>
    <row r="17" spans="3:15" ht="15">
      <c r="C17" s="25"/>
      <c r="D17" s="32"/>
      <c r="F17" t="s">
        <v>20</v>
      </c>
      <c r="G17" t="s">
        <v>14</v>
      </c>
      <c r="H17" s="46">
        <v>0.04</v>
      </c>
      <c r="I17" s="47"/>
      <c r="J17" s="48"/>
      <c r="K17" s="9" t="s">
        <v>21</v>
      </c>
      <c r="L17" s="9" t="s">
        <v>14</v>
      </c>
      <c r="M17" s="13">
        <f>(H47&lt;&gt;0)*(H41*H45*H43)</f>
        <v>295.1187</v>
      </c>
      <c r="N17" s="49"/>
      <c r="O17" s="31"/>
    </row>
    <row r="18" spans="3:15" ht="15">
      <c r="C18" s="25"/>
      <c r="D18" s="32"/>
      <c r="J18" s="48"/>
      <c r="K18" s="9" t="s">
        <v>22</v>
      </c>
      <c r="L18" s="9" t="s">
        <v>14</v>
      </c>
      <c r="M18" s="13">
        <f>(H48&lt;&gt;0)*(H42*H45*H43+(H41-H42)*H45*H44)</f>
        <v>0</v>
      </c>
      <c r="N18" s="49"/>
      <c r="O18" s="31"/>
    </row>
    <row r="19" spans="3:15" ht="15">
      <c r="C19" s="25"/>
      <c r="D19" s="32"/>
      <c r="E19" s="1" t="s">
        <v>23</v>
      </c>
      <c r="F19" t="s">
        <v>24</v>
      </c>
      <c r="G19" t="s">
        <v>14</v>
      </c>
      <c r="H19" s="50">
        <v>0.1893</v>
      </c>
      <c r="I19" s="47"/>
      <c r="J19" s="48"/>
      <c r="K19" s="9"/>
      <c r="L19" s="9"/>
      <c r="M19" s="9"/>
      <c r="N19" s="49"/>
      <c r="O19" s="31"/>
    </row>
    <row r="20" spans="3:15" ht="15">
      <c r="C20" s="25"/>
      <c r="D20" s="32"/>
      <c r="F20" t="s">
        <v>16</v>
      </c>
      <c r="H20" s="6">
        <v>101</v>
      </c>
      <c r="I20" s="20"/>
      <c r="J20" s="48"/>
      <c r="K20" s="9" t="s">
        <v>25</v>
      </c>
      <c r="L20" s="9" t="s">
        <v>14</v>
      </c>
      <c r="M20" s="13">
        <f>M18+M14+M15+M16+M17</f>
        <v>367.9585</v>
      </c>
      <c r="N20" s="49"/>
      <c r="O20" s="31"/>
    </row>
    <row r="21" spans="3:15" ht="15">
      <c r="C21" s="25"/>
      <c r="D21" s="32"/>
      <c r="F21" t="s">
        <v>26</v>
      </c>
      <c r="G21" t="s">
        <v>14</v>
      </c>
      <c r="H21" s="50">
        <v>0.52</v>
      </c>
      <c r="I21" s="47"/>
      <c r="J21" s="48"/>
      <c r="K21" s="9" t="s">
        <v>27</v>
      </c>
      <c r="L21" s="9" t="s">
        <v>14</v>
      </c>
      <c r="M21" s="13">
        <f>M20/10</f>
        <v>36.79585</v>
      </c>
      <c r="N21" s="49"/>
      <c r="O21" s="31"/>
    </row>
    <row r="22" spans="1:15" ht="17.25">
      <c r="A22" s="51" t="s">
        <v>28</v>
      </c>
      <c r="C22" s="25"/>
      <c r="D22" s="32"/>
      <c r="F22" t="s">
        <v>20</v>
      </c>
      <c r="G22" t="s">
        <v>14</v>
      </c>
      <c r="H22" s="50">
        <v>0.04</v>
      </c>
      <c r="I22" s="47"/>
      <c r="J22" s="48"/>
      <c r="K22" s="52" t="s">
        <v>29</v>
      </c>
      <c r="L22" s="9" t="s">
        <v>14</v>
      </c>
      <c r="M22" s="53">
        <f>M20+M21</f>
        <v>404.75435000000004</v>
      </c>
      <c r="N22" s="49"/>
      <c r="O22" s="31"/>
    </row>
    <row r="23" spans="3:15" ht="15">
      <c r="C23" s="25"/>
      <c r="D23" s="36"/>
      <c r="E23" s="37"/>
      <c r="F23" s="38"/>
      <c r="G23" s="38"/>
      <c r="H23" s="54"/>
      <c r="I23" s="54"/>
      <c r="J23" s="55"/>
      <c r="K23" s="56"/>
      <c r="L23" s="56"/>
      <c r="M23" s="57"/>
      <c r="N23" s="58"/>
      <c r="O23" s="31"/>
    </row>
    <row r="24" spans="3:15" ht="15">
      <c r="C24" s="25"/>
      <c r="D24" s="41"/>
      <c r="E24" s="42"/>
      <c r="F24" s="41"/>
      <c r="G24" s="41"/>
      <c r="H24" s="41"/>
      <c r="I24" s="41"/>
      <c r="J24" s="41"/>
      <c r="K24" s="41"/>
      <c r="L24" s="41"/>
      <c r="M24" s="41"/>
      <c r="N24" s="41"/>
      <c r="O24" s="31"/>
    </row>
    <row r="25" spans="3:15" ht="23.25" customHeight="1">
      <c r="C25" s="25"/>
      <c r="D25" s="26"/>
      <c r="E25" s="27"/>
      <c r="F25" s="59"/>
      <c r="G25" s="59"/>
      <c r="H25" s="28"/>
      <c r="I25" s="29"/>
      <c r="J25" s="28"/>
      <c r="K25" s="28"/>
      <c r="L25" s="28"/>
      <c r="M25" s="28"/>
      <c r="N25" s="30"/>
      <c r="O25" s="31"/>
    </row>
    <row r="26" spans="3:15" ht="15">
      <c r="C26" s="25"/>
      <c r="D26" s="32"/>
      <c r="E26" s="1" t="s">
        <v>30</v>
      </c>
      <c r="F26" s="60" t="s">
        <v>31</v>
      </c>
      <c r="G26" s="61" t="s">
        <v>10</v>
      </c>
      <c r="H26" s="11">
        <v>0</v>
      </c>
      <c r="I26" s="20"/>
      <c r="K26" s="60" t="s">
        <v>32</v>
      </c>
      <c r="L26" s="61" t="s">
        <v>10</v>
      </c>
      <c r="M26" s="11">
        <v>0</v>
      </c>
      <c r="N26" s="35"/>
      <c r="O26" s="31"/>
    </row>
    <row r="27" spans="3:15" ht="15">
      <c r="C27" s="25"/>
      <c r="D27" s="32"/>
      <c r="F27" t="s">
        <v>33</v>
      </c>
      <c r="G27" t="s">
        <v>10</v>
      </c>
      <c r="H27" s="11">
        <v>1750</v>
      </c>
      <c r="I27" s="20"/>
      <c r="N27" s="35"/>
      <c r="O27" s="31"/>
    </row>
    <row r="28" spans="3:15" ht="15">
      <c r="C28" s="25"/>
      <c r="D28" s="32"/>
      <c r="F28" t="s">
        <v>34</v>
      </c>
      <c r="G28" t="s">
        <v>10</v>
      </c>
      <c r="H28" s="13">
        <f>IF(H26&gt;0,H26/H32,0)</f>
        <v>0</v>
      </c>
      <c r="I28" s="20"/>
      <c r="K28" t="s">
        <v>34</v>
      </c>
      <c r="L28" t="s">
        <v>10</v>
      </c>
      <c r="M28" s="13">
        <f>IF(M26&gt;0,M26/M32,0)</f>
        <v>0</v>
      </c>
      <c r="N28" s="35"/>
      <c r="O28" s="31"/>
    </row>
    <row r="29" spans="3:15" ht="15">
      <c r="C29" s="25"/>
      <c r="D29" s="32"/>
      <c r="F29" t="s">
        <v>35</v>
      </c>
      <c r="G29" t="s">
        <v>10</v>
      </c>
      <c r="H29" s="13">
        <f>IF(H26&gt;0,H24/#REF!,0)</f>
        <v>0</v>
      </c>
      <c r="I29" s="20"/>
      <c r="N29" s="35"/>
      <c r="O29" s="31"/>
    </row>
    <row r="30" spans="3:15" ht="15">
      <c r="C30" s="25"/>
      <c r="D30" s="32"/>
      <c r="F30" t="s">
        <v>36</v>
      </c>
      <c r="G30" t="s">
        <v>14</v>
      </c>
      <c r="H30" s="46">
        <v>0.1935</v>
      </c>
      <c r="I30" s="47"/>
      <c r="N30" s="35"/>
      <c r="O30" s="31"/>
    </row>
    <row r="31" spans="3:15" ht="15">
      <c r="C31" s="25"/>
      <c r="D31" s="32"/>
      <c r="F31" t="s">
        <v>37</v>
      </c>
      <c r="G31" t="s">
        <v>14</v>
      </c>
      <c r="H31" s="46">
        <f>0.2096</f>
        <v>0.2096</v>
      </c>
      <c r="I31" s="47"/>
      <c r="K31" t="s">
        <v>38</v>
      </c>
      <c r="L31" t="s">
        <v>14</v>
      </c>
      <c r="M31" s="46">
        <v>0.0631</v>
      </c>
      <c r="N31" s="35"/>
      <c r="O31" s="31"/>
    </row>
    <row r="32" spans="3:15" ht="15">
      <c r="C32" s="25"/>
      <c r="D32" s="32"/>
      <c r="F32" t="s">
        <v>39</v>
      </c>
      <c r="H32" s="13">
        <f>H15</f>
        <v>0</v>
      </c>
      <c r="I32" s="20"/>
      <c r="K32" t="s">
        <v>39</v>
      </c>
      <c r="M32" s="13">
        <f>H15</f>
        <v>0</v>
      </c>
      <c r="N32" s="35"/>
      <c r="O32" s="31"/>
    </row>
    <row r="33" spans="3:15" ht="15">
      <c r="C33" s="25"/>
      <c r="D33" s="32"/>
      <c r="N33" s="35"/>
      <c r="O33" s="31"/>
    </row>
    <row r="34" spans="3:15" ht="15">
      <c r="C34" s="25"/>
      <c r="D34" s="62"/>
      <c r="E34" s="63"/>
      <c r="F34" s="64" t="s">
        <v>40</v>
      </c>
      <c r="G34" s="64" t="s">
        <v>14</v>
      </c>
      <c r="H34" s="65">
        <f>NOT(H28&gt;H29)*(H28*H32*H30)</f>
        <v>0</v>
      </c>
      <c r="I34" s="66"/>
      <c r="J34" s="2"/>
      <c r="K34" s="64"/>
      <c r="L34" s="64"/>
      <c r="M34" s="2"/>
      <c r="N34" s="67"/>
      <c r="O34" s="31"/>
    </row>
    <row r="35" spans="3:15" s="2" customFormat="1" ht="15">
      <c r="C35" s="25"/>
      <c r="D35" s="32"/>
      <c r="E35" s="1"/>
      <c r="F35" t="s">
        <v>41</v>
      </c>
      <c r="G35" t="s">
        <v>14</v>
      </c>
      <c r="H35" s="68">
        <f>NOT(H28&lt;H29)*(H29*H32*H30+(H28-H29)*H32*H31)</f>
        <v>0</v>
      </c>
      <c r="I35" s="69"/>
      <c r="J35"/>
      <c r="K35" t="s">
        <v>42</v>
      </c>
      <c r="L35" t="s">
        <v>14</v>
      </c>
      <c r="M35" s="70">
        <f>M32*M28*M31</f>
        <v>0</v>
      </c>
      <c r="N35" s="35"/>
      <c r="O35" s="31"/>
    </row>
    <row r="36" spans="3:15" ht="15">
      <c r="C36" s="25"/>
      <c r="D36" s="36"/>
      <c r="E36" s="37"/>
      <c r="F36" s="38"/>
      <c r="G36" s="38"/>
      <c r="H36" s="38"/>
      <c r="I36" s="39"/>
      <c r="J36" s="38"/>
      <c r="K36" s="38"/>
      <c r="L36" s="38"/>
      <c r="M36" s="38"/>
      <c r="N36" s="40"/>
      <c r="O36" s="31"/>
    </row>
    <row r="37" spans="3:15" ht="15">
      <c r="C37" s="25"/>
      <c r="D37" s="41"/>
      <c r="E37" s="71"/>
      <c r="F37" s="41"/>
      <c r="G37" s="41"/>
      <c r="H37" s="41"/>
      <c r="I37" s="41"/>
      <c r="J37" s="41"/>
      <c r="K37" s="41"/>
      <c r="L37" s="41"/>
      <c r="M37" s="41"/>
      <c r="N37" s="41"/>
      <c r="O37" s="31"/>
    </row>
    <row r="38" spans="3:15" ht="20.25" customHeight="1">
      <c r="C38" s="25"/>
      <c r="D38" s="26"/>
      <c r="E38" s="27"/>
      <c r="F38" s="28"/>
      <c r="G38" s="28"/>
      <c r="H38" s="28"/>
      <c r="I38" s="29"/>
      <c r="J38" s="28"/>
      <c r="K38" s="28"/>
      <c r="L38" s="28"/>
      <c r="M38" s="28"/>
      <c r="N38" s="30"/>
      <c r="O38" s="31"/>
    </row>
    <row r="39" spans="3:15" ht="15">
      <c r="C39" s="25"/>
      <c r="D39" s="32"/>
      <c r="E39" s="1" t="s">
        <v>43</v>
      </c>
      <c r="F39" s="60" t="s">
        <v>44</v>
      </c>
      <c r="G39" s="61" t="s">
        <v>10</v>
      </c>
      <c r="H39" s="6">
        <v>1559</v>
      </c>
      <c r="I39" s="20"/>
      <c r="K39" s="60" t="s">
        <v>32</v>
      </c>
      <c r="L39" s="61" t="s">
        <v>10</v>
      </c>
      <c r="M39" s="6">
        <v>258</v>
      </c>
      <c r="N39" s="35"/>
      <c r="O39" s="31"/>
    </row>
    <row r="40" spans="3:15" ht="15">
      <c r="C40" s="25"/>
      <c r="D40" s="32"/>
      <c r="F40" t="s">
        <v>45</v>
      </c>
      <c r="G40" t="s">
        <v>10</v>
      </c>
      <c r="H40" s="6">
        <v>1750</v>
      </c>
      <c r="I40" s="20"/>
      <c r="N40" s="35"/>
      <c r="O40" s="31"/>
    </row>
    <row r="41" spans="3:15" ht="15">
      <c r="C41" s="25"/>
      <c r="D41" s="32"/>
      <c r="F41" t="s">
        <v>46</v>
      </c>
      <c r="G41" t="s">
        <v>10</v>
      </c>
      <c r="H41" s="13">
        <f>H39/H45</f>
        <v>15.435643564356436</v>
      </c>
      <c r="I41" s="20"/>
      <c r="K41" t="s">
        <v>34</v>
      </c>
      <c r="L41" t="s">
        <v>10</v>
      </c>
      <c r="M41" s="13">
        <f>M39/M45</f>
        <v>2.5544554455445545</v>
      </c>
      <c r="N41" s="35"/>
      <c r="O41" s="31"/>
    </row>
    <row r="42" spans="3:15" ht="15">
      <c r="C42" s="25"/>
      <c r="D42" s="32"/>
      <c r="F42" t="s">
        <v>35</v>
      </c>
      <c r="G42" t="s">
        <v>10</v>
      </c>
      <c r="H42" s="13">
        <f>H40/H20</f>
        <v>17.326732673267326</v>
      </c>
      <c r="I42" s="20"/>
      <c r="N42" s="35"/>
      <c r="O42" s="31"/>
    </row>
    <row r="43" spans="3:15" ht="15">
      <c r="C43" s="25"/>
      <c r="D43" s="32"/>
      <c r="F43" t="s">
        <v>47</v>
      </c>
      <c r="G43" t="s">
        <v>14</v>
      </c>
      <c r="H43" s="50">
        <v>0.1893</v>
      </c>
      <c r="I43" s="47"/>
      <c r="N43" s="35"/>
      <c r="O43" s="31"/>
    </row>
    <row r="44" spans="3:15" ht="15">
      <c r="C44" s="25"/>
      <c r="D44" s="32"/>
      <c r="F44" t="s">
        <v>48</v>
      </c>
      <c r="G44" t="s">
        <v>14</v>
      </c>
      <c r="H44" s="50">
        <f>0.2096</f>
        <v>0.2096</v>
      </c>
      <c r="I44" s="47"/>
      <c r="K44" t="s">
        <v>49</v>
      </c>
      <c r="L44" t="s">
        <v>14</v>
      </c>
      <c r="M44" s="50">
        <v>0.0631</v>
      </c>
      <c r="N44" s="35"/>
      <c r="O44" s="31"/>
    </row>
    <row r="45" spans="3:15" ht="15">
      <c r="C45" s="25"/>
      <c r="D45" s="32"/>
      <c r="F45" t="s">
        <v>39</v>
      </c>
      <c r="H45" s="13">
        <f>H20</f>
        <v>101</v>
      </c>
      <c r="I45" s="20"/>
      <c r="K45" t="s">
        <v>39</v>
      </c>
      <c r="M45" s="13">
        <f>H45</f>
        <v>101</v>
      </c>
      <c r="N45" s="35"/>
      <c r="O45" s="31"/>
    </row>
    <row r="46" spans="3:15" ht="15">
      <c r="C46" s="25"/>
      <c r="D46" s="32"/>
      <c r="N46" s="35"/>
      <c r="O46" s="31"/>
    </row>
    <row r="47" spans="3:15" ht="15">
      <c r="C47" s="25"/>
      <c r="D47" s="62"/>
      <c r="E47" s="72"/>
      <c r="F47" s="64" t="s">
        <v>50</v>
      </c>
      <c r="G47" s="64" t="s">
        <v>14</v>
      </c>
      <c r="H47" s="65">
        <f>NOT(H41&gt;H42)*(H41*H45*H43)</f>
        <v>295.1187</v>
      </c>
      <c r="I47" s="66"/>
      <c r="J47" s="2"/>
      <c r="K47" s="64"/>
      <c r="L47" s="64"/>
      <c r="M47" s="2"/>
      <c r="N47" s="67"/>
      <c r="O47" s="31"/>
    </row>
    <row r="48" spans="3:15" s="2" customFormat="1" ht="15">
      <c r="C48" s="25"/>
      <c r="D48" s="32"/>
      <c r="E48" s="72"/>
      <c r="F48" t="s">
        <v>51</v>
      </c>
      <c r="G48" t="s">
        <v>14</v>
      </c>
      <c r="H48" s="68">
        <f>NOT(H41&lt;H42)*(H42*H45*H43+(H41-H42)*H45*H44)</f>
        <v>0</v>
      </c>
      <c r="I48" s="69"/>
      <c r="J48"/>
      <c r="K48" t="s">
        <v>52</v>
      </c>
      <c r="L48" t="s">
        <v>14</v>
      </c>
      <c r="M48" s="70">
        <f>M45*M41*M44</f>
        <v>16.2798</v>
      </c>
      <c r="N48" s="35"/>
      <c r="O48" s="31"/>
    </row>
    <row r="49" spans="3:15" ht="15">
      <c r="C49" s="25"/>
      <c r="D49" s="36"/>
      <c r="E49" s="37"/>
      <c r="F49" s="38"/>
      <c r="G49" s="38"/>
      <c r="H49" s="38"/>
      <c r="I49" s="39"/>
      <c r="J49" s="38"/>
      <c r="K49" s="38"/>
      <c r="L49" s="38"/>
      <c r="M49" s="38"/>
      <c r="N49" s="40"/>
      <c r="O49" s="31"/>
    </row>
    <row r="50" spans="3:15" ht="21.75" customHeight="1">
      <c r="C50" s="73"/>
      <c r="D50" s="74"/>
      <c r="E50" s="75"/>
      <c r="F50" s="74"/>
      <c r="G50" s="74"/>
      <c r="H50" s="74"/>
      <c r="I50" s="74"/>
      <c r="J50" s="74"/>
      <c r="K50" s="74"/>
      <c r="L50" s="74"/>
      <c r="M50" s="74"/>
      <c r="N50" s="74"/>
      <c r="O50" s="76"/>
    </row>
    <row r="51" spans="3:15" ht="21.75" customHeight="1">
      <c r="C51" s="20"/>
      <c r="D51" s="20"/>
      <c r="E51" s="34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3:15" ht="21" customHeight="1">
      <c r="C52" s="77"/>
      <c r="D52" s="78"/>
      <c r="E52" s="79"/>
      <c r="F52" s="78"/>
      <c r="G52" s="78"/>
      <c r="H52" s="79"/>
      <c r="I52" s="79"/>
      <c r="J52" s="78"/>
      <c r="K52" s="78"/>
      <c r="L52" s="78"/>
      <c r="M52" s="78"/>
      <c r="N52" s="78"/>
      <c r="O52" s="80"/>
    </row>
    <row r="53" spans="1:15" ht="17.25">
      <c r="A53" s="24" t="s">
        <v>53</v>
      </c>
      <c r="C53" s="81"/>
      <c r="D53" s="26"/>
      <c r="E53" s="27"/>
      <c r="F53" s="28"/>
      <c r="G53" s="28"/>
      <c r="H53" s="28"/>
      <c r="I53" s="29"/>
      <c r="J53" s="28"/>
      <c r="K53" s="28"/>
      <c r="L53" s="28"/>
      <c r="M53" s="28"/>
      <c r="N53" s="30"/>
      <c r="O53" s="82"/>
    </row>
    <row r="54" spans="3:15" ht="15">
      <c r="C54" s="81"/>
      <c r="D54" s="32"/>
      <c r="E54" s="1" t="s">
        <v>54</v>
      </c>
      <c r="F54" t="s">
        <v>55</v>
      </c>
      <c r="G54" t="s">
        <v>10</v>
      </c>
      <c r="H54" s="6">
        <v>18717</v>
      </c>
      <c r="I54" s="20"/>
      <c r="K54" t="s">
        <v>11</v>
      </c>
      <c r="L54" t="s">
        <v>10</v>
      </c>
      <c r="M54" s="6">
        <v>3743</v>
      </c>
      <c r="N54" s="35"/>
      <c r="O54" s="82"/>
    </row>
    <row r="55" spans="3:15" ht="15">
      <c r="C55" s="81"/>
      <c r="D55" s="32"/>
      <c r="E55" s="83" t="s">
        <v>56</v>
      </c>
      <c r="F55" t="s">
        <v>57</v>
      </c>
      <c r="G55" t="s">
        <v>10</v>
      </c>
      <c r="H55" s="6">
        <v>0</v>
      </c>
      <c r="I55" s="20"/>
      <c r="N55" s="35"/>
      <c r="O55" s="82"/>
    </row>
    <row r="56" spans="3:15" ht="15">
      <c r="C56" s="81"/>
      <c r="D56" s="36"/>
      <c r="E56" s="37"/>
      <c r="F56" s="38"/>
      <c r="G56" s="38"/>
      <c r="H56" s="38"/>
      <c r="I56" s="39"/>
      <c r="J56" s="38"/>
      <c r="K56" s="38"/>
      <c r="L56" s="38"/>
      <c r="M56" s="38"/>
      <c r="N56" s="40"/>
      <c r="O56" s="82"/>
    </row>
    <row r="57" spans="3:15" ht="15">
      <c r="C57" s="81"/>
      <c r="D57" s="84"/>
      <c r="E57" s="85"/>
      <c r="F57" s="84"/>
      <c r="G57" s="84"/>
      <c r="H57" s="84"/>
      <c r="I57" s="84"/>
      <c r="J57" s="84"/>
      <c r="K57" s="84"/>
      <c r="L57" s="84"/>
      <c r="M57" s="84"/>
      <c r="N57" s="84"/>
      <c r="O57" s="82"/>
    </row>
    <row r="58" spans="3:15" ht="15">
      <c r="C58" s="81"/>
      <c r="D58" s="26"/>
      <c r="E58" s="27"/>
      <c r="F58" s="28"/>
      <c r="G58" s="28"/>
      <c r="H58" s="28"/>
      <c r="I58" s="29"/>
      <c r="J58" s="28"/>
      <c r="K58" s="28"/>
      <c r="L58" s="28"/>
      <c r="M58" s="28"/>
      <c r="N58" s="30"/>
      <c r="O58" s="82"/>
    </row>
    <row r="59" spans="3:15" ht="15">
      <c r="C59" s="81"/>
      <c r="D59" s="32"/>
      <c r="E59" s="1" t="s">
        <v>58</v>
      </c>
      <c r="F59" t="s">
        <v>55</v>
      </c>
      <c r="G59" t="s">
        <v>10</v>
      </c>
      <c r="H59" s="6">
        <v>19171</v>
      </c>
      <c r="I59" s="20"/>
      <c r="K59" t="s">
        <v>11</v>
      </c>
      <c r="L59" t="s">
        <v>10</v>
      </c>
      <c r="M59" s="6">
        <v>3814</v>
      </c>
      <c r="N59" s="35"/>
      <c r="O59" s="82"/>
    </row>
    <row r="60" spans="3:15" ht="15">
      <c r="C60" s="81"/>
      <c r="D60" s="32"/>
      <c r="E60" s="83" t="s">
        <v>59</v>
      </c>
      <c r="F60" t="s">
        <v>57</v>
      </c>
      <c r="G60" t="s">
        <v>10</v>
      </c>
      <c r="H60" s="6">
        <v>0</v>
      </c>
      <c r="I60" s="20"/>
      <c r="N60" s="35"/>
      <c r="O60" s="82"/>
    </row>
    <row r="61" spans="3:15" ht="15">
      <c r="C61" s="81"/>
      <c r="D61" s="36"/>
      <c r="E61" s="86"/>
      <c r="F61" s="38"/>
      <c r="G61" s="38"/>
      <c r="H61" s="38"/>
      <c r="I61" s="39"/>
      <c r="J61" s="38"/>
      <c r="K61" s="38"/>
      <c r="L61" s="38"/>
      <c r="M61" s="38"/>
      <c r="N61" s="40"/>
      <c r="O61" s="82"/>
    </row>
    <row r="62" spans="3:15" ht="15">
      <c r="C62" s="81"/>
      <c r="D62" s="84"/>
      <c r="E62" s="87"/>
      <c r="F62" s="84"/>
      <c r="G62" s="84"/>
      <c r="H62" s="84"/>
      <c r="I62" s="84"/>
      <c r="J62" s="84"/>
      <c r="K62" s="84"/>
      <c r="L62" s="84"/>
      <c r="M62" s="84"/>
      <c r="N62" s="84"/>
      <c r="O62" s="82"/>
    </row>
    <row r="63" spans="3:15" ht="15">
      <c r="C63" s="81"/>
      <c r="D63" s="26"/>
      <c r="E63" s="88"/>
      <c r="F63" s="28"/>
      <c r="G63" s="28"/>
      <c r="H63" s="28"/>
      <c r="I63" s="29"/>
      <c r="J63" s="28"/>
      <c r="K63" s="28"/>
      <c r="L63" s="28"/>
      <c r="M63" s="28"/>
      <c r="N63" s="30"/>
      <c r="O63" s="82"/>
    </row>
    <row r="64" spans="3:15" ht="15">
      <c r="C64" s="81"/>
      <c r="D64" s="32"/>
      <c r="E64" s="1" t="s">
        <v>60</v>
      </c>
      <c r="F64" t="s">
        <v>61</v>
      </c>
      <c r="H64" s="6">
        <v>36</v>
      </c>
      <c r="I64" s="20"/>
      <c r="K64" t="s">
        <v>61</v>
      </c>
      <c r="M64" s="13">
        <f>H64</f>
        <v>36</v>
      </c>
      <c r="N64" s="35"/>
      <c r="O64" s="82"/>
    </row>
    <row r="65" spans="3:15" ht="15">
      <c r="C65" s="81"/>
      <c r="D65" s="36"/>
      <c r="E65" s="37"/>
      <c r="F65" s="38"/>
      <c r="G65" s="38"/>
      <c r="H65" s="38"/>
      <c r="I65" s="39"/>
      <c r="J65" s="38"/>
      <c r="K65" s="38"/>
      <c r="L65" s="38"/>
      <c r="M65" s="38"/>
      <c r="N65" s="40"/>
      <c r="O65" s="82"/>
    </row>
    <row r="66" spans="3:15" ht="15">
      <c r="C66" s="81"/>
      <c r="D66" s="84"/>
      <c r="E66" s="85"/>
      <c r="F66" s="84"/>
      <c r="G66" s="84"/>
      <c r="H66" s="84"/>
      <c r="I66" s="84"/>
      <c r="J66" s="84"/>
      <c r="K66" s="84"/>
      <c r="L66" s="84"/>
      <c r="M66" s="84"/>
      <c r="N66" s="84"/>
      <c r="O66" s="82"/>
    </row>
    <row r="67" spans="3:15" ht="15">
      <c r="C67" s="81"/>
      <c r="D67" s="26"/>
      <c r="E67" s="27"/>
      <c r="F67" s="28"/>
      <c r="G67" s="28"/>
      <c r="H67" s="28"/>
      <c r="I67" s="29"/>
      <c r="J67" s="28"/>
      <c r="K67" s="28"/>
      <c r="L67" s="28"/>
      <c r="M67" s="28"/>
      <c r="N67" s="30"/>
      <c r="O67" s="82"/>
    </row>
    <row r="68" spans="3:15" ht="15">
      <c r="C68" s="81"/>
      <c r="D68" s="32"/>
      <c r="E68" s="1" t="s">
        <v>8</v>
      </c>
      <c r="F68" t="s">
        <v>62</v>
      </c>
      <c r="G68" t="s">
        <v>10</v>
      </c>
      <c r="H68" s="89">
        <f>(H59+H60)-(H54+H55)</f>
        <v>454</v>
      </c>
      <c r="I68" s="34"/>
      <c r="K68" t="s">
        <v>11</v>
      </c>
      <c r="L68" t="s">
        <v>10</v>
      </c>
      <c r="M68" s="89">
        <f>M59-M54</f>
        <v>71</v>
      </c>
      <c r="N68" s="35"/>
      <c r="O68" s="82"/>
    </row>
    <row r="69" spans="3:15" ht="15">
      <c r="C69" s="81"/>
      <c r="D69" s="36"/>
      <c r="E69" s="37"/>
      <c r="F69" s="38"/>
      <c r="G69" s="38"/>
      <c r="H69" s="39"/>
      <c r="I69" s="39"/>
      <c r="J69" s="39"/>
      <c r="K69" s="39"/>
      <c r="L69" s="39"/>
      <c r="M69" s="39"/>
      <c r="N69" s="40"/>
      <c r="O69" s="82"/>
    </row>
    <row r="70" spans="3:15" ht="15">
      <c r="C70" s="81"/>
      <c r="D70" s="84"/>
      <c r="E70" s="87"/>
      <c r="F70" s="84"/>
      <c r="G70" s="84"/>
      <c r="H70" s="84"/>
      <c r="I70" s="84"/>
      <c r="J70" s="84"/>
      <c r="K70" s="84"/>
      <c r="L70" s="84"/>
      <c r="M70" s="84"/>
      <c r="N70" s="84"/>
      <c r="O70" s="82"/>
    </row>
    <row r="71" spans="3:15" ht="15">
      <c r="C71" s="81"/>
      <c r="D71" s="26"/>
      <c r="E71" s="27"/>
      <c r="F71" s="28"/>
      <c r="G71" s="28"/>
      <c r="H71" s="28"/>
      <c r="I71" s="29"/>
      <c r="J71" s="28"/>
      <c r="K71" s="28"/>
      <c r="L71" s="28"/>
      <c r="M71" s="28"/>
      <c r="N71" s="30"/>
      <c r="O71" s="82"/>
    </row>
    <row r="72" spans="3:15" ht="15">
      <c r="C72" s="81"/>
      <c r="D72" s="32"/>
      <c r="E72" s="83" t="s">
        <v>63</v>
      </c>
      <c r="F72" s="60" t="s">
        <v>44</v>
      </c>
      <c r="G72" s="61" t="s">
        <v>10</v>
      </c>
      <c r="H72" s="13">
        <f>H68</f>
        <v>454</v>
      </c>
      <c r="I72" s="20"/>
      <c r="K72" s="60" t="s">
        <v>32</v>
      </c>
      <c r="L72" s="61" t="s">
        <v>10</v>
      </c>
      <c r="M72" s="13">
        <f>M68</f>
        <v>71</v>
      </c>
      <c r="N72" s="35"/>
      <c r="O72" s="82"/>
    </row>
    <row r="73" spans="3:15" ht="15">
      <c r="C73" s="81"/>
      <c r="D73" s="32"/>
      <c r="E73" s="83" t="s">
        <v>64</v>
      </c>
      <c r="F73" t="s">
        <v>45</v>
      </c>
      <c r="G73" t="s">
        <v>10</v>
      </c>
      <c r="H73" s="13">
        <v>1750</v>
      </c>
      <c r="I73" s="20"/>
      <c r="N73" s="35"/>
      <c r="O73" s="82"/>
    </row>
    <row r="74" spans="3:15" ht="15">
      <c r="C74" s="81"/>
      <c r="D74" s="32"/>
      <c r="F74" t="s">
        <v>46</v>
      </c>
      <c r="G74" t="s">
        <v>10</v>
      </c>
      <c r="H74" s="13">
        <f>H72/H78</f>
        <v>12.61111111111111</v>
      </c>
      <c r="I74" s="20"/>
      <c r="K74" t="s">
        <v>34</v>
      </c>
      <c r="L74" t="s">
        <v>10</v>
      </c>
      <c r="M74" s="13">
        <f>M72/M78</f>
        <v>1.9722222222222223</v>
      </c>
      <c r="N74" s="35"/>
      <c r="O74" s="82"/>
    </row>
    <row r="75" spans="3:15" ht="15">
      <c r="C75" s="81"/>
      <c r="D75" s="32"/>
      <c r="F75" t="s">
        <v>35</v>
      </c>
      <c r="G75" t="s">
        <v>10</v>
      </c>
      <c r="H75" s="13">
        <f>H73/H78</f>
        <v>48.611111111111114</v>
      </c>
      <c r="I75" s="20"/>
      <c r="N75" s="35"/>
      <c r="O75" s="82"/>
    </row>
    <row r="76" spans="3:15" ht="15">
      <c r="C76" s="81"/>
      <c r="D76" s="32"/>
      <c r="F76" t="s">
        <v>47</v>
      </c>
      <c r="G76" t="s">
        <v>14</v>
      </c>
      <c r="H76" s="90">
        <f>H43</f>
        <v>0.1893</v>
      </c>
      <c r="I76" s="47"/>
      <c r="N76" s="35"/>
      <c r="O76" s="82"/>
    </row>
    <row r="77" spans="3:15" ht="15">
      <c r="C77" s="81"/>
      <c r="D77" s="32"/>
      <c r="F77" t="s">
        <v>48</v>
      </c>
      <c r="G77" t="s">
        <v>14</v>
      </c>
      <c r="H77" s="90">
        <f>H44</f>
        <v>0.2096</v>
      </c>
      <c r="I77" s="47"/>
      <c r="K77" t="s">
        <v>49</v>
      </c>
      <c r="L77" t="s">
        <v>14</v>
      </c>
      <c r="M77" s="90">
        <f>M44</f>
        <v>0.0631</v>
      </c>
      <c r="N77" s="35"/>
      <c r="O77" s="82"/>
    </row>
    <row r="78" spans="3:15" ht="15">
      <c r="C78" s="81"/>
      <c r="D78" s="32"/>
      <c r="F78" t="s">
        <v>65</v>
      </c>
      <c r="H78" s="13">
        <f>H64</f>
        <v>36</v>
      </c>
      <c r="I78" s="20"/>
      <c r="K78" t="s">
        <v>39</v>
      </c>
      <c r="M78" s="13">
        <f>H78</f>
        <v>36</v>
      </c>
      <c r="N78" s="35"/>
      <c r="O78" s="82"/>
    </row>
    <row r="79" spans="3:15" ht="15">
      <c r="C79" s="81"/>
      <c r="D79" s="32"/>
      <c r="N79" s="35"/>
      <c r="O79" s="82"/>
    </row>
    <row r="80" spans="3:15" ht="15">
      <c r="C80" s="81"/>
      <c r="D80" s="62"/>
      <c r="E80" s="72"/>
      <c r="F80" s="64" t="s">
        <v>50</v>
      </c>
      <c r="G80" s="64" t="s">
        <v>14</v>
      </c>
      <c r="H80" s="65">
        <f>NOT(H74&gt;H75)*(H74*H78*H76)</f>
        <v>85.9422</v>
      </c>
      <c r="I80" s="66"/>
      <c r="J80" s="2"/>
      <c r="K80" s="64"/>
      <c r="L80" s="64"/>
      <c r="M80" s="2"/>
      <c r="N80" s="67"/>
      <c r="O80" s="82"/>
    </row>
    <row r="81" spans="3:15" ht="15">
      <c r="C81" s="81"/>
      <c r="D81" s="32"/>
      <c r="E81" s="72"/>
      <c r="F81" t="s">
        <v>51</v>
      </c>
      <c r="G81" t="s">
        <v>14</v>
      </c>
      <c r="H81" s="68">
        <f>NOT(H74&lt;H75)*(H75*H78*H76+(H74-H75)*H78*H77)</f>
        <v>0</v>
      </c>
      <c r="I81" s="69"/>
      <c r="K81" t="s">
        <v>52</v>
      </c>
      <c r="L81" t="s">
        <v>14</v>
      </c>
      <c r="M81" s="70">
        <f>M78*M74*M77</f>
        <v>4.4801</v>
      </c>
      <c r="N81" s="35"/>
      <c r="O81" s="82"/>
    </row>
    <row r="82" spans="3:15" ht="15">
      <c r="C82" s="81"/>
      <c r="D82" s="36"/>
      <c r="E82" s="37"/>
      <c r="F82" s="38"/>
      <c r="G82" s="38"/>
      <c r="H82" s="38"/>
      <c r="I82" s="39"/>
      <c r="J82" s="38"/>
      <c r="K82" s="38"/>
      <c r="L82" s="38"/>
      <c r="M82" s="38"/>
      <c r="N82" s="40"/>
      <c r="O82" s="82"/>
    </row>
    <row r="83" spans="3:15" ht="15">
      <c r="C83" s="81"/>
      <c r="D83" s="84"/>
      <c r="E83" s="85"/>
      <c r="F83" s="84"/>
      <c r="G83" s="84"/>
      <c r="H83" s="84"/>
      <c r="I83" s="84"/>
      <c r="J83" s="84"/>
      <c r="K83" s="84"/>
      <c r="L83" s="84"/>
      <c r="M83" s="84"/>
      <c r="N83" s="84"/>
      <c r="O83" s="82"/>
    </row>
    <row r="84" spans="3:15" ht="15">
      <c r="C84" s="81"/>
      <c r="D84" s="43"/>
      <c r="E84" s="91"/>
      <c r="F84" s="44"/>
      <c r="G84" s="44"/>
      <c r="H84" s="44"/>
      <c r="I84" s="44"/>
      <c r="J84" s="44"/>
      <c r="K84" s="44"/>
      <c r="L84" s="44"/>
      <c r="M84" s="44"/>
      <c r="N84" s="45"/>
      <c r="O84" s="82"/>
    </row>
    <row r="85" spans="3:15" ht="15">
      <c r="C85" s="81"/>
      <c r="D85" s="48"/>
      <c r="E85" s="92" t="s">
        <v>66</v>
      </c>
      <c r="F85" s="9" t="s">
        <v>15</v>
      </c>
      <c r="G85" s="9" t="s">
        <v>14</v>
      </c>
      <c r="H85" s="13">
        <f>H21*H64</f>
        <v>18.72</v>
      </c>
      <c r="I85" s="93"/>
      <c r="J85" s="9"/>
      <c r="K85" s="9"/>
      <c r="L85" s="9"/>
      <c r="M85" s="9"/>
      <c r="N85" s="49"/>
      <c r="O85" s="82"/>
    </row>
    <row r="86" spans="3:15" ht="15">
      <c r="C86" s="81"/>
      <c r="D86" s="48"/>
      <c r="E86" s="92" t="s">
        <v>67</v>
      </c>
      <c r="F86" s="9" t="s">
        <v>17</v>
      </c>
      <c r="G86" s="9" t="s">
        <v>14</v>
      </c>
      <c r="H86" s="13">
        <f>M81</f>
        <v>4.4801</v>
      </c>
      <c r="I86" s="93"/>
      <c r="J86" s="9"/>
      <c r="K86" s="9"/>
      <c r="L86" s="9"/>
      <c r="M86" s="9"/>
      <c r="N86" s="49"/>
      <c r="O86" s="82"/>
    </row>
    <row r="87" spans="3:15" ht="15">
      <c r="C87" s="81"/>
      <c r="D87" s="48"/>
      <c r="E87" s="92" t="s">
        <v>64</v>
      </c>
      <c r="F87" s="9" t="s">
        <v>19</v>
      </c>
      <c r="G87" s="9" t="s">
        <v>14</v>
      </c>
      <c r="H87" s="13">
        <f>H22*H64</f>
        <v>1.44</v>
      </c>
      <c r="I87" s="93"/>
      <c r="J87" s="9"/>
      <c r="K87" s="9"/>
      <c r="L87" s="9"/>
      <c r="M87" s="9"/>
      <c r="N87" s="49"/>
      <c r="O87" s="82"/>
    </row>
    <row r="88" spans="3:15" ht="15">
      <c r="C88" s="81"/>
      <c r="D88" s="48"/>
      <c r="E88" s="52"/>
      <c r="F88" s="9" t="s">
        <v>21</v>
      </c>
      <c r="G88" s="9" t="s">
        <v>14</v>
      </c>
      <c r="H88" s="13">
        <f>(H80&lt;&gt;0)*(H74*H78*H76)</f>
        <v>85.9422</v>
      </c>
      <c r="I88" s="93"/>
      <c r="J88" s="9"/>
      <c r="K88" s="9"/>
      <c r="L88" s="9"/>
      <c r="M88" s="9"/>
      <c r="N88" s="49"/>
      <c r="O88" s="82"/>
    </row>
    <row r="89" spans="3:15" ht="15">
      <c r="C89" s="81"/>
      <c r="D89" s="48"/>
      <c r="E89" s="52"/>
      <c r="F89" s="9" t="s">
        <v>22</v>
      </c>
      <c r="G89" s="9" t="s">
        <v>14</v>
      </c>
      <c r="H89" s="13">
        <f>(H81&lt;&gt;0)*(H75*H78*H76+(H74-H75)*H78*H77)</f>
        <v>0</v>
      </c>
      <c r="I89" s="93"/>
      <c r="J89" s="9"/>
      <c r="K89" s="9"/>
      <c r="L89" s="9"/>
      <c r="M89" s="9"/>
      <c r="N89" s="49"/>
      <c r="O89" s="82"/>
    </row>
    <row r="90" spans="3:15" ht="15">
      <c r="C90" s="81"/>
      <c r="D90" s="48"/>
      <c r="E90" s="52"/>
      <c r="F90" s="9"/>
      <c r="G90" s="9"/>
      <c r="H90" s="9"/>
      <c r="I90" s="9"/>
      <c r="J90" s="9"/>
      <c r="K90" s="9"/>
      <c r="L90" s="9"/>
      <c r="M90" s="9"/>
      <c r="N90" s="49"/>
      <c r="O90" s="82"/>
    </row>
    <row r="91" spans="3:15" ht="15">
      <c r="C91" s="81"/>
      <c r="D91" s="48"/>
      <c r="E91" s="52"/>
      <c r="F91" s="9" t="s">
        <v>25</v>
      </c>
      <c r="G91" s="9" t="s">
        <v>14</v>
      </c>
      <c r="H91" s="13">
        <f>H89+H85+H86+H87+H88</f>
        <v>110.5823</v>
      </c>
      <c r="I91" s="93"/>
      <c r="J91" s="9"/>
      <c r="K91" s="9"/>
      <c r="L91" s="9"/>
      <c r="M91" s="9"/>
      <c r="N91" s="49"/>
      <c r="O91" s="82"/>
    </row>
    <row r="92" spans="3:15" ht="15">
      <c r="C92" s="81"/>
      <c r="D92" s="48"/>
      <c r="E92" s="52"/>
      <c r="F92" s="9" t="s">
        <v>27</v>
      </c>
      <c r="G92" s="9" t="s">
        <v>14</v>
      </c>
      <c r="H92" s="13">
        <f>H91/10</f>
        <v>11.05823</v>
      </c>
      <c r="I92" s="93"/>
      <c r="J92" s="9"/>
      <c r="K92" s="9"/>
      <c r="L92" s="9"/>
      <c r="M92" s="9"/>
      <c r="N92" s="49"/>
      <c r="O92" s="82"/>
    </row>
    <row r="93" spans="1:15" ht="17.25">
      <c r="A93" s="51" t="s">
        <v>68</v>
      </c>
      <c r="C93" s="81"/>
      <c r="D93" s="48"/>
      <c r="E93" s="52"/>
      <c r="F93" s="52" t="s">
        <v>69</v>
      </c>
      <c r="G93" s="9" t="s">
        <v>14</v>
      </c>
      <c r="H93" s="53">
        <f>H91+H92</f>
        <v>121.64053</v>
      </c>
      <c r="I93" s="94"/>
      <c r="J93" s="9"/>
      <c r="K93" s="95" t="s">
        <v>70</v>
      </c>
      <c r="L93" s="9"/>
      <c r="M93" s="9"/>
      <c r="N93" s="49"/>
      <c r="O93" s="82"/>
    </row>
    <row r="94" spans="3:15" ht="15">
      <c r="C94" s="81"/>
      <c r="D94" s="55"/>
      <c r="E94" s="57"/>
      <c r="F94" s="56"/>
      <c r="G94" s="56"/>
      <c r="H94" s="56"/>
      <c r="I94" s="56"/>
      <c r="J94" s="56"/>
      <c r="K94" s="56"/>
      <c r="L94" s="56"/>
      <c r="M94" s="56"/>
      <c r="N94" s="58"/>
      <c r="O94" s="82"/>
    </row>
    <row r="95" spans="3:15" ht="15">
      <c r="C95" s="81"/>
      <c r="D95" s="84"/>
      <c r="E95" s="85"/>
      <c r="F95" s="84"/>
      <c r="G95" s="84"/>
      <c r="H95" s="84"/>
      <c r="I95" s="84"/>
      <c r="J95" s="84"/>
      <c r="K95" s="84"/>
      <c r="L95" s="84"/>
      <c r="M95" s="84"/>
      <c r="N95" s="84"/>
      <c r="O95" s="82"/>
    </row>
    <row r="96" spans="3:15" ht="15">
      <c r="C96" s="81"/>
      <c r="D96" s="26"/>
      <c r="E96" s="88"/>
      <c r="F96" s="28"/>
      <c r="G96" s="28"/>
      <c r="H96" s="28"/>
      <c r="I96" s="29"/>
      <c r="J96" s="28"/>
      <c r="K96" s="28"/>
      <c r="L96" s="28"/>
      <c r="M96" s="28"/>
      <c r="N96" s="30"/>
      <c r="O96" s="82"/>
    </row>
    <row r="97" spans="3:15" ht="15">
      <c r="C97" s="81"/>
      <c r="D97" s="32"/>
      <c r="E97" s="1" t="s">
        <v>60</v>
      </c>
      <c r="F97" t="s">
        <v>71</v>
      </c>
      <c r="H97" s="13">
        <f>H20+H15</f>
        <v>101</v>
      </c>
      <c r="I97" s="20"/>
      <c r="K97" t="s">
        <v>61</v>
      </c>
      <c r="M97" s="13">
        <f>H97</f>
        <v>101</v>
      </c>
      <c r="N97" s="35"/>
      <c r="O97" s="82"/>
    </row>
    <row r="98" spans="3:15" ht="15">
      <c r="C98" s="81"/>
      <c r="D98" s="36"/>
      <c r="E98" s="37"/>
      <c r="F98" s="38"/>
      <c r="G98" s="38"/>
      <c r="H98" s="38"/>
      <c r="I98" s="39"/>
      <c r="J98" s="38"/>
      <c r="K98" s="38"/>
      <c r="L98" s="38"/>
      <c r="M98" s="38"/>
      <c r="N98" s="40"/>
      <c r="O98" s="82"/>
    </row>
    <row r="99" spans="3:15" ht="15">
      <c r="C99" s="81"/>
      <c r="D99" s="84"/>
      <c r="E99" s="85"/>
      <c r="F99" s="84"/>
      <c r="G99" s="84"/>
      <c r="H99" s="84"/>
      <c r="I99" s="84"/>
      <c r="J99" s="84"/>
      <c r="K99" s="84"/>
      <c r="L99" s="84"/>
      <c r="M99" s="84"/>
      <c r="N99" s="84"/>
      <c r="O99" s="82"/>
    </row>
    <row r="100" spans="3:15" ht="15">
      <c r="C100" s="81"/>
      <c r="D100" s="26"/>
      <c r="E100" s="27"/>
      <c r="F100" s="28"/>
      <c r="G100" s="28"/>
      <c r="H100" s="28"/>
      <c r="I100" s="29"/>
      <c r="J100" s="28"/>
      <c r="K100" s="28"/>
      <c r="L100" s="28"/>
      <c r="M100" s="28"/>
      <c r="N100" s="30"/>
      <c r="O100" s="82"/>
    </row>
    <row r="101" spans="3:15" ht="15">
      <c r="C101" s="81"/>
      <c r="D101" s="32"/>
      <c r="E101" s="83" t="s">
        <v>63</v>
      </c>
      <c r="F101" s="60" t="s">
        <v>44</v>
      </c>
      <c r="G101" s="61" t="s">
        <v>10</v>
      </c>
      <c r="H101" s="13">
        <f>H103*H107</f>
        <v>1273.7222222222222</v>
      </c>
      <c r="I101" s="20"/>
      <c r="K101" s="60" t="s">
        <v>32</v>
      </c>
      <c r="L101" s="61" t="s">
        <v>10</v>
      </c>
      <c r="M101" s="13">
        <f>M103*M97</f>
        <v>199.19444444444446</v>
      </c>
      <c r="N101" s="35"/>
      <c r="O101" s="82"/>
    </row>
    <row r="102" spans="3:15" ht="15">
      <c r="C102" s="81"/>
      <c r="D102" s="32"/>
      <c r="E102" s="83" t="s">
        <v>72</v>
      </c>
      <c r="F102" t="s">
        <v>45</v>
      </c>
      <c r="G102" t="s">
        <v>10</v>
      </c>
      <c r="H102" s="13">
        <v>1750</v>
      </c>
      <c r="I102" s="20"/>
      <c r="N102" s="35"/>
      <c r="O102" s="82"/>
    </row>
    <row r="103" spans="3:15" ht="15">
      <c r="C103" s="81"/>
      <c r="D103" s="32"/>
      <c r="F103" t="s">
        <v>46</v>
      </c>
      <c r="G103" t="s">
        <v>10</v>
      </c>
      <c r="H103" s="13">
        <f>H68/H64</f>
        <v>12.61111111111111</v>
      </c>
      <c r="I103" s="20"/>
      <c r="K103" t="s">
        <v>34</v>
      </c>
      <c r="L103" t="s">
        <v>10</v>
      </c>
      <c r="M103" s="13">
        <f>M68/M64</f>
        <v>1.9722222222222223</v>
      </c>
      <c r="N103" s="35"/>
      <c r="O103" s="82"/>
    </row>
    <row r="104" spans="3:15" ht="15">
      <c r="C104" s="81"/>
      <c r="D104" s="32"/>
      <c r="F104" t="s">
        <v>35</v>
      </c>
      <c r="G104" t="s">
        <v>10</v>
      </c>
      <c r="H104" s="13">
        <f>H102/H107</f>
        <v>17.326732673267326</v>
      </c>
      <c r="I104" s="20"/>
      <c r="N104" s="35"/>
      <c r="O104" s="82"/>
    </row>
    <row r="105" spans="3:15" ht="15">
      <c r="C105" s="81"/>
      <c r="D105" s="32"/>
      <c r="F105" t="s">
        <v>47</v>
      </c>
      <c r="G105" t="s">
        <v>14</v>
      </c>
      <c r="H105" s="90">
        <f>H76</f>
        <v>0.1893</v>
      </c>
      <c r="I105" s="47"/>
      <c r="N105" s="35"/>
      <c r="O105" s="82"/>
    </row>
    <row r="106" spans="3:15" ht="15">
      <c r="C106" s="81"/>
      <c r="D106" s="32"/>
      <c r="F106" t="s">
        <v>48</v>
      </c>
      <c r="G106" t="s">
        <v>14</v>
      </c>
      <c r="H106" s="90">
        <f>H77</f>
        <v>0.2096</v>
      </c>
      <c r="I106" s="47"/>
      <c r="K106" t="s">
        <v>49</v>
      </c>
      <c r="L106" t="s">
        <v>14</v>
      </c>
      <c r="M106" s="90">
        <f>M77</f>
        <v>0.0631</v>
      </c>
      <c r="N106" s="35"/>
      <c r="O106" s="82"/>
    </row>
    <row r="107" spans="3:15" ht="15">
      <c r="C107" s="81"/>
      <c r="D107" s="32"/>
      <c r="F107" t="s">
        <v>65</v>
      </c>
      <c r="H107" s="13">
        <f>H97</f>
        <v>101</v>
      </c>
      <c r="I107" s="20"/>
      <c r="K107" t="s">
        <v>39</v>
      </c>
      <c r="M107" s="13">
        <f>H107</f>
        <v>101</v>
      </c>
      <c r="N107" s="35"/>
      <c r="O107" s="82"/>
    </row>
    <row r="108" spans="3:15" ht="15">
      <c r="C108" s="81"/>
      <c r="D108" s="32"/>
      <c r="N108" s="35"/>
      <c r="O108" s="82"/>
    </row>
    <row r="109" spans="3:15" ht="15">
      <c r="C109" s="81"/>
      <c r="D109" s="62"/>
      <c r="E109" s="72"/>
      <c r="F109" s="64" t="s">
        <v>50</v>
      </c>
      <c r="G109" s="64" t="s">
        <v>14</v>
      </c>
      <c r="H109" s="65">
        <f>NOT(H103&gt;H104)*(H103*H107*H105)</f>
        <v>241.11561666666665</v>
      </c>
      <c r="I109" s="66"/>
      <c r="J109" s="2"/>
      <c r="K109" s="64"/>
      <c r="L109" s="64"/>
      <c r="M109" s="2"/>
      <c r="N109" s="67"/>
      <c r="O109" s="82"/>
    </row>
    <row r="110" spans="3:15" ht="15">
      <c r="C110" s="81"/>
      <c r="D110" s="32"/>
      <c r="E110" s="72"/>
      <c r="F110" t="s">
        <v>51</v>
      </c>
      <c r="G110" t="s">
        <v>14</v>
      </c>
      <c r="H110" s="68">
        <f>NOT(H103&lt;H104)*(H104*H107*H105+(H103-H104)*H107*H106)</f>
        <v>0</v>
      </c>
      <c r="I110" s="69"/>
      <c r="K110" t="s">
        <v>52</v>
      </c>
      <c r="L110" t="s">
        <v>14</v>
      </c>
      <c r="M110" s="70">
        <f>M107*M103*M106</f>
        <v>12.569169444444446</v>
      </c>
      <c r="N110" s="35"/>
      <c r="O110" s="82"/>
    </row>
    <row r="111" spans="3:15" ht="15">
      <c r="C111" s="81"/>
      <c r="D111" s="36"/>
      <c r="E111" s="37"/>
      <c r="F111" s="38"/>
      <c r="G111" s="38"/>
      <c r="H111" s="38"/>
      <c r="I111" s="39"/>
      <c r="J111" s="38"/>
      <c r="K111" s="38"/>
      <c r="L111" s="38"/>
      <c r="M111" s="38"/>
      <c r="N111" s="40"/>
      <c r="O111" s="82"/>
    </row>
    <row r="112" spans="3:15" ht="15">
      <c r="C112" s="81"/>
      <c r="D112" s="84"/>
      <c r="E112" s="85"/>
      <c r="F112" s="84"/>
      <c r="G112" s="84"/>
      <c r="H112" s="84"/>
      <c r="I112" s="84"/>
      <c r="J112" s="84"/>
      <c r="K112" s="84"/>
      <c r="L112" s="84"/>
      <c r="M112" s="84"/>
      <c r="N112" s="84"/>
      <c r="O112" s="82"/>
    </row>
    <row r="113" spans="3:15" ht="15">
      <c r="C113" s="81"/>
      <c r="D113" s="43"/>
      <c r="E113" s="91"/>
      <c r="F113" s="44"/>
      <c r="G113" s="44"/>
      <c r="H113" s="44"/>
      <c r="I113" s="44"/>
      <c r="J113" s="44"/>
      <c r="K113" s="44"/>
      <c r="L113" s="44"/>
      <c r="M113" s="44"/>
      <c r="N113" s="45"/>
      <c r="O113" s="82"/>
    </row>
    <row r="114" spans="3:15" ht="15">
      <c r="C114" s="81"/>
      <c r="D114" s="48"/>
      <c r="E114" s="92" t="s">
        <v>66</v>
      </c>
      <c r="F114" s="9" t="s">
        <v>15</v>
      </c>
      <c r="G114" s="9" t="s">
        <v>14</v>
      </c>
      <c r="H114" s="13">
        <f>H21*H97</f>
        <v>52.52</v>
      </c>
      <c r="I114" s="93"/>
      <c r="J114" s="9"/>
      <c r="K114" s="9"/>
      <c r="L114" s="9"/>
      <c r="M114" s="9"/>
      <c r="N114" s="49"/>
      <c r="O114" s="82"/>
    </row>
    <row r="115" spans="3:15" ht="15">
      <c r="C115" s="81"/>
      <c r="D115" s="48"/>
      <c r="E115" s="92" t="s">
        <v>67</v>
      </c>
      <c r="F115" s="9" t="s">
        <v>17</v>
      </c>
      <c r="G115" s="9" t="s">
        <v>14</v>
      </c>
      <c r="H115" s="13">
        <f>M110</f>
        <v>12.569169444444446</v>
      </c>
      <c r="I115" s="93"/>
      <c r="J115" s="9"/>
      <c r="K115" s="9"/>
      <c r="L115" s="9"/>
      <c r="M115" s="9"/>
      <c r="N115" s="49"/>
      <c r="O115" s="82"/>
    </row>
    <row r="116" spans="3:15" ht="15">
      <c r="C116" s="81"/>
      <c r="D116" s="48"/>
      <c r="E116" s="92" t="s">
        <v>72</v>
      </c>
      <c r="F116" s="9" t="s">
        <v>19</v>
      </c>
      <c r="G116" s="9" t="s">
        <v>14</v>
      </c>
      <c r="H116" s="13">
        <f>H22*H97</f>
        <v>4.04</v>
      </c>
      <c r="I116" s="93"/>
      <c r="J116" s="9"/>
      <c r="K116" s="9"/>
      <c r="L116" s="9"/>
      <c r="M116" s="9"/>
      <c r="N116" s="49"/>
      <c r="O116" s="82"/>
    </row>
    <row r="117" spans="3:15" ht="15">
      <c r="C117" s="81"/>
      <c r="D117" s="48"/>
      <c r="E117" s="52"/>
      <c r="F117" s="9" t="s">
        <v>21</v>
      </c>
      <c r="G117" s="9" t="s">
        <v>14</v>
      </c>
      <c r="H117" s="13">
        <f>(H109&lt;&gt;0)*(H103*H107*H105)</f>
        <v>241.11561666666665</v>
      </c>
      <c r="I117" s="93"/>
      <c r="J117" s="9"/>
      <c r="K117" s="9"/>
      <c r="L117" s="9"/>
      <c r="M117" s="9"/>
      <c r="N117" s="49"/>
      <c r="O117" s="82"/>
    </row>
    <row r="118" spans="3:15" ht="15">
      <c r="C118" s="81"/>
      <c r="D118" s="48"/>
      <c r="E118" s="52"/>
      <c r="F118" s="9" t="s">
        <v>22</v>
      </c>
      <c r="G118" s="9" t="s">
        <v>14</v>
      </c>
      <c r="H118" s="13">
        <f>(H110&lt;&gt;0)*(H104*H107*H105+(H103-H104)*H107*H106)</f>
        <v>0</v>
      </c>
      <c r="I118" s="93"/>
      <c r="J118" s="9"/>
      <c r="K118" s="9"/>
      <c r="L118" s="9"/>
      <c r="M118" s="9"/>
      <c r="N118" s="49"/>
      <c r="O118" s="82"/>
    </row>
    <row r="119" spans="3:15" ht="15">
      <c r="C119" s="81"/>
      <c r="D119" s="48"/>
      <c r="E119" s="52"/>
      <c r="F119" s="9"/>
      <c r="G119" s="9"/>
      <c r="H119" s="9"/>
      <c r="I119" s="9"/>
      <c r="J119" s="9"/>
      <c r="K119" s="9"/>
      <c r="L119" s="9"/>
      <c r="M119" s="9"/>
      <c r="N119" s="49"/>
      <c r="O119" s="82"/>
    </row>
    <row r="120" spans="3:15" ht="15">
      <c r="C120" s="81"/>
      <c r="D120" s="48"/>
      <c r="E120" s="52"/>
      <c r="F120" s="9" t="s">
        <v>25</v>
      </c>
      <c r="G120" s="9" t="s">
        <v>14</v>
      </c>
      <c r="H120" s="13">
        <f>H118+H114+H115+H116+H117</f>
        <v>310.2447861111111</v>
      </c>
      <c r="I120" s="93"/>
      <c r="J120" s="9"/>
      <c r="K120" s="9"/>
      <c r="L120" s="9"/>
      <c r="M120" s="9"/>
      <c r="N120" s="49"/>
      <c r="O120" s="82"/>
    </row>
    <row r="121" spans="3:15" ht="15">
      <c r="C121" s="81"/>
      <c r="D121" s="48"/>
      <c r="E121" s="52"/>
      <c r="F121" s="9" t="s">
        <v>27</v>
      </c>
      <c r="G121" s="9" t="s">
        <v>14</v>
      </c>
      <c r="H121" s="13">
        <f>H120/10</f>
        <v>31.024478611111114</v>
      </c>
      <c r="I121" s="93"/>
      <c r="J121" s="9"/>
      <c r="K121" s="9"/>
      <c r="L121" s="9"/>
      <c r="M121" s="9"/>
      <c r="N121" s="49"/>
      <c r="O121" s="82"/>
    </row>
    <row r="122" spans="1:15" ht="17.25">
      <c r="A122" s="51" t="s">
        <v>73</v>
      </c>
      <c r="C122" s="81"/>
      <c r="D122" s="48"/>
      <c r="E122" s="52"/>
      <c r="F122" s="52" t="s">
        <v>69</v>
      </c>
      <c r="G122" s="9" t="s">
        <v>14</v>
      </c>
      <c r="H122" s="53">
        <f>H120+H121</f>
        <v>341.26926472222226</v>
      </c>
      <c r="I122" s="94"/>
      <c r="J122" s="9"/>
      <c r="K122" s="95" t="s">
        <v>74</v>
      </c>
      <c r="L122" s="9"/>
      <c r="M122" s="9"/>
      <c r="N122" s="49"/>
      <c r="O122" s="82"/>
    </row>
    <row r="123" spans="3:15" ht="15">
      <c r="C123" s="81"/>
      <c r="D123" s="55"/>
      <c r="E123" s="57"/>
      <c r="F123" s="56"/>
      <c r="G123" s="56"/>
      <c r="H123" s="56"/>
      <c r="I123" s="56"/>
      <c r="J123" s="56"/>
      <c r="K123" s="56"/>
      <c r="L123" s="56"/>
      <c r="M123" s="56"/>
      <c r="N123" s="58"/>
      <c r="O123" s="82"/>
    </row>
    <row r="124" spans="3:15" ht="20.25" customHeight="1">
      <c r="C124" s="96"/>
      <c r="D124" s="97"/>
      <c r="E124" s="98"/>
      <c r="F124" s="97"/>
      <c r="G124" s="97"/>
      <c r="H124" s="97"/>
      <c r="I124" s="97"/>
      <c r="J124" s="97"/>
      <c r="K124" s="97"/>
      <c r="L124" s="97"/>
      <c r="M124" s="97"/>
      <c r="N124" s="97"/>
      <c r="O124" s="99"/>
    </row>
    <row r="125" ht="20.25" customHeight="1"/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51:P125 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51:P125 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 Bill Version 1</dc:title>
  <dc:subject>Bill Caclulator</dc:subject>
  <dc:creator>Arto Heino</dc:creator>
  <cp:keywords>electric, bill, calculator</cp:keywords>
  <dc:description>Written by Arto Heino 2011</dc:description>
  <cp:lastModifiedBy/>
  <dcterms:created xsi:type="dcterms:W3CDTF">2011-01-23T09:28:13Z</dcterms:created>
  <cp:category/>
  <cp:version/>
  <cp:contentType/>
  <cp:contentStatus/>
</cp:coreProperties>
</file>